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260" windowHeight="7095" activeTab="0"/>
  </bookViews>
  <sheets>
    <sheet name="3 way interactions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<sst xmlns="http://schemas.openxmlformats.org/spreadsheetml/2006/main" count="100" uniqueCount="100">
  <si>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Name of variable 1:</t>
  </si>
  <si>
    <t>Name of variable 2:</t>
  </si>
  <si>
    <t>Name of variable 3:</t>
  </si>
  <si>
    <t>Var 1:</t>
  </si>
  <si>
    <t>Var 2:</t>
  </si>
  <si>
    <t>Var 3:</t>
  </si>
  <si>
    <t>Var 1*Var 2*Var 3:</t>
  </si>
  <si>
    <t>Var 2*Var 3:</t>
  </si>
  <si>
    <t>Var 1*Var 3:</t>
  </si>
  <si>
    <t>Var 1*Var 2:</t>
  </si>
  <si>
    <t>Variable names:</t>
  </si>
  <si>
    <t>Unstandardised regression coefficients:</t>
  </si>
  <si>
    <t>Intercept / Constant:</t>
  </si>
  <si>
    <t>Sample size:</t>
  </si>
  <si>
    <t>Number of control variables:</t>
  </si>
  <si>
    <t>Z(low)</t>
  </si>
  <si>
    <t>Z(high)</t>
  </si>
  <si>
    <t>W(low)</t>
  </si>
  <si>
    <t>W(high)</t>
  </si>
  <si>
    <t>Mean of Var 2:</t>
  </si>
  <si>
    <t>Mean of Var 3:</t>
  </si>
  <si>
    <t>Standard deviation of Var 3:</t>
  </si>
  <si>
    <t>Standard deviation of Var 2:</t>
  </si>
  <si>
    <t>Variance of Var1*Var2 coefficient:</t>
  </si>
  <si>
    <t>Variance of Var1*Var3 coefficent:</t>
  </si>
  <si>
    <t>Variance of Var1*Var2*Var3 coefficient:</t>
  </si>
  <si>
    <t>Covariance of Var1*Var2, Var1*Var3 coefficients:</t>
  </si>
  <si>
    <t>Covariance of Var1*Var2, Var1*Var2*Var3 coefficients:</t>
  </si>
  <si>
    <t>Covariance of Var1*Var3, Var1*Var2*Var3 coefficients:</t>
  </si>
  <si>
    <t>Pair of slopes</t>
  </si>
  <si>
    <t>(1) and (2)</t>
  </si>
  <si>
    <t>(2) and (4)</t>
  </si>
  <si>
    <t>(3) and (4)</t>
  </si>
  <si>
    <t>(1) and (3)</t>
  </si>
  <si>
    <t>(1) and (4)</t>
  </si>
  <si>
    <t>(2) and (3)</t>
  </si>
  <si>
    <t>Mean of Var 1:</t>
  </si>
  <si>
    <t>Standard deviation of Var 1:</t>
  </si>
  <si>
    <t xml:space="preserve">p-value of simple slope: </t>
  </si>
  <si>
    <t xml:space="preserve">t-value of simple slope: </t>
  </si>
  <si>
    <t xml:space="preserve">Gradient of simple slope: </t>
  </si>
  <si>
    <t>Variance of Var1 coefficient:</t>
  </si>
  <si>
    <t>Covariance of Var1, Var1*Var2 coefficients:</t>
  </si>
  <si>
    <t>Covariance of Var1, Var1*Var3 coefficients:</t>
  </si>
  <si>
    <t>Covariance of Var1, Var1*Var2*Var3 coefficients:</t>
  </si>
  <si>
    <t>(n.b. above information needs to be completed also)</t>
  </si>
  <si>
    <t>Means / SDs of IV (variable 1):</t>
  </si>
  <si>
    <t>(* If left blank, this will automatically be done at one standard deviation above and below mean)</t>
  </si>
  <si>
    <t>Var 2 - Low:</t>
  </si>
  <si>
    <t>Var 3 - Low:</t>
  </si>
  <si>
    <t>Var 3 - High:</t>
  </si>
  <si>
    <t>Optional alternative legend**:</t>
  </si>
  <si>
    <t>Low value of Var 1:</t>
  </si>
  <si>
    <t>High value of Var 1:</t>
  </si>
  <si>
    <t>Low value of Var 2:</t>
  </si>
  <si>
    <t>High value of Var 2:</t>
  </si>
  <si>
    <t>Low value of Var 3:</t>
  </si>
  <si>
    <t>High value of Var 3:</t>
  </si>
  <si>
    <t>Low</t>
  </si>
  <si>
    <t>High</t>
  </si>
  <si>
    <t>Var 1</t>
  </si>
  <si>
    <t>Var 2</t>
  </si>
  <si>
    <t>Var 3</t>
  </si>
  <si>
    <t>Values of variables at which to plot slopes*:</t>
  </si>
  <si>
    <t>Var 1 - Low:</t>
  </si>
  <si>
    <t>Var 1 - High:</t>
  </si>
  <si>
    <t>Var 2 - High:</t>
  </si>
  <si>
    <t>Slope difference</t>
  </si>
  <si>
    <t xml:space="preserve">t-value </t>
  </si>
  <si>
    <t xml:space="preserve">p-value </t>
  </si>
  <si>
    <t>95% Confidence interval</t>
  </si>
  <si>
    <t>training</t>
  </si>
  <si>
    <t>autonomy</t>
  </si>
  <si>
    <t>age</t>
  </si>
  <si>
    <t>Age 25</t>
  </si>
  <si>
    <t>Age 55</t>
  </si>
  <si>
    <t>Z(high), W(high)</t>
  </si>
  <si>
    <t>Z(high), W (low)</t>
  </si>
  <si>
    <t>Z(low), W(high)</t>
  </si>
  <si>
    <t>Z(low), W(low)</t>
  </si>
  <si>
    <t>Slope 1</t>
  </si>
  <si>
    <t>Slope 2</t>
  </si>
  <si>
    <t>Slope 3</t>
  </si>
  <si>
    <t>Slope 4</t>
  </si>
  <si>
    <t>Job satisfaction</t>
  </si>
  <si>
    <t>Name of dependent variable:</t>
  </si>
  <si>
    <t xml:space="preserve">Enter information from your regression in the shaded cells.  </t>
  </si>
  <si>
    <t>Note that simple slope tests are only recommended at specific hypothesized values of the moderators (variables 2 and 3).</t>
  </si>
  <si>
    <t>(** Leave these cells blank to get the normal "low/high" legend)</t>
  </si>
  <si>
    <r>
      <t xml:space="preserve">For further information see </t>
    </r>
    <r>
      <rPr>
        <b/>
        <sz val="10"/>
        <color indexed="30"/>
        <rFont val="Arial"/>
        <family val="2"/>
      </rPr>
      <t>www.jeremydawson.co.uk/slopes.htm</t>
    </r>
  </si>
  <si>
    <t>WARNING: Only type in yellow cells!</t>
  </si>
  <si>
    <t>Do NOT type below this line</t>
  </si>
  <si>
    <t>Additional information for SLOPE DIFFERENCE TEST:</t>
  </si>
  <si>
    <t>This worksheet plots three-way linear interaction effects, and (below the plot) tests for differences between the slopes (and tests for significance of the slopes themselves)</t>
  </si>
  <si>
    <t>Additional information for SIMPLE SLOPE TESTS:</t>
  </si>
  <si>
    <r>
      <t xml:space="preserve">You </t>
    </r>
    <r>
      <rPr>
        <b/>
        <sz val="10"/>
        <color indexed="10"/>
        <rFont val="Arial"/>
        <family val="2"/>
      </rPr>
      <t>MUST</t>
    </r>
    <r>
      <rPr>
        <b/>
        <sz val="10"/>
        <rFont val="Arial"/>
        <family val="2"/>
      </rPr>
      <t xml:space="preserve"> enter the coefficients into cells </t>
    </r>
    <r>
      <rPr>
        <b/>
        <sz val="10"/>
        <color indexed="53"/>
        <rFont val="Arial"/>
        <family val="2"/>
      </rPr>
      <t>B18-B26</t>
    </r>
    <r>
      <rPr>
        <b/>
        <sz val="10"/>
        <rFont val="Arial"/>
        <family val="2"/>
      </rPr>
      <t>.</t>
    </r>
  </si>
  <si>
    <r>
      <t xml:space="preserve">You must </t>
    </r>
    <r>
      <rPr>
        <b/>
        <sz val="10"/>
        <color indexed="10"/>
        <rFont val="Arial"/>
        <family val="2"/>
      </rPr>
      <t>EITHER</t>
    </r>
    <r>
      <rPr>
        <b/>
        <sz val="10"/>
        <rFont val="Arial"/>
        <family val="2"/>
      </rPr>
      <t xml:space="preserve"> enter the means &amp; SDs of the three IVs into cells </t>
    </r>
    <r>
      <rPr>
        <b/>
        <sz val="10"/>
        <color indexed="53"/>
        <rFont val="Arial"/>
        <family val="2"/>
      </rPr>
      <t>B29-B34</t>
    </r>
    <r>
      <rPr>
        <b/>
        <sz val="10"/>
        <rFont val="Arial"/>
        <family val="2"/>
      </rPr>
      <t xml:space="preserve">, </t>
    </r>
    <r>
      <rPr>
        <b/>
        <sz val="10"/>
        <color indexed="10"/>
        <rFont val="Arial"/>
        <family val="2"/>
      </rPr>
      <t>OR</t>
    </r>
    <r>
      <rPr>
        <b/>
        <sz val="10"/>
        <rFont val="Arial"/>
        <family val="2"/>
      </rPr>
      <t xml:space="preserve"> enter values at which the slopes are to be plotted in cells </t>
    </r>
    <r>
      <rPr>
        <b/>
        <sz val="10"/>
        <color indexed="53"/>
        <rFont val="Arial"/>
        <family val="2"/>
      </rPr>
      <t>B37-B42</t>
    </r>
    <r>
      <rPr>
        <b/>
        <sz val="10"/>
        <rFont val="Arial"/>
        <family val="2"/>
      </rPr>
      <t xml:space="preserve"> (</t>
    </r>
    <r>
      <rPr>
        <b/>
        <sz val="10"/>
        <color indexed="10"/>
        <rFont val="Arial"/>
        <family val="2"/>
      </rPr>
      <t>or both</t>
    </r>
    <r>
      <rPr>
        <b/>
        <sz val="10"/>
        <rFont val="Arial"/>
        <family val="2"/>
      </rPr>
      <t xml:space="preserve">). </t>
    </r>
  </si>
  <si>
    <r>
      <t xml:space="preserve">If you want slope difference tests, you </t>
    </r>
    <r>
      <rPr>
        <b/>
        <sz val="10"/>
        <color indexed="10"/>
        <rFont val="Arial"/>
        <family val="2"/>
      </rPr>
      <t>MUST</t>
    </r>
    <r>
      <rPr>
        <b/>
        <sz val="10"/>
        <rFont val="Arial"/>
        <family val="2"/>
      </rPr>
      <t xml:space="preserve"> enter relevant information into cells </t>
    </r>
    <r>
      <rPr>
        <b/>
        <sz val="10"/>
        <color indexed="53"/>
        <rFont val="Arial"/>
        <family val="2"/>
      </rPr>
      <t>B46-B54</t>
    </r>
    <r>
      <rPr>
        <b/>
        <sz val="10"/>
        <rFont val="Arial"/>
        <family val="2"/>
      </rPr>
      <t>.</t>
    </r>
  </si>
  <si>
    <r>
      <t xml:space="preserve">If you want simple slope tests, you </t>
    </r>
    <r>
      <rPr>
        <b/>
        <sz val="10"/>
        <color indexed="10"/>
        <rFont val="Arial"/>
        <family val="2"/>
      </rPr>
      <t>MUST</t>
    </r>
    <r>
      <rPr>
        <b/>
        <sz val="10"/>
        <rFont val="Arial"/>
        <family val="2"/>
      </rPr>
      <t xml:space="preserve"> enter the information into cells </t>
    </r>
    <r>
      <rPr>
        <b/>
        <sz val="10"/>
        <color indexed="53"/>
        <rFont val="Arial"/>
        <family val="2"/>
      </rPr>
      <t>B59-B62</t>
    </r>
    <r>
      <rPr>
        <b/>
        <sz val="10"/>
        <rFont val="Arial"/>
        <family val="2"/>
      </rPr>
      <t xml:space="preserve"> in addition to the above.</t>
    </r>
  </si>
  <si>
    <t>Slope difference tests (NB calculated at the values shown in cells B39-B42 unless empty):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</si>
</sst>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###0.000000000000"/>
    <numFmt numFmtId="176" formatCode="0.000000000000E+00"/>
  </numFmts>
  <fonts count="57">
    <font>
      <sz val="10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9"/>
      <name val="Arial"/>
      <family val="2"/>
    </font>
    <font>
      <i/>
      <sz val="10"/>
      <color indexed="1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53"/>
      <name val="Arial"/>
      <family val="2"/>
    </font>
    <font>
      <b/>
      <sz val="11"/>
      <name val="Arial"/>
      <family val="2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0.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8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170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 horizontal="right"/>
    </xf>
    <xf numFmtId="0" fontId="6" fillId="34" borderId="0" xfId="0" applyFont="1" applyFill="1" applyAlignment="1">
      <alignment horizontal="lef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5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11" fontId="2" fillId="33" borderId="0" xfId="0" applyNumberFormat="1" applyFont="1" applyFill="1" applyAlignment="1">
      <alignment/>
    </xf>
    <xf numFmtId="0" fontId="8" fillId="0" borderId="0" xfId="0" applyFont="1" applyAlignment="1">
      <alignment horizontal="center"/>
    </xf>
    <xf numFmtId="0" fontId="54" fillId="0" borderId="11" xfId="0" applyFont="1" applyBorder="1" applyAlignment="1">
      <alignment horizontal="center"/>
    </xf>
    <xf numFmtId="170" fontId="4" fillId="35" borderId="0" xfId="0" applyNumberFormat="1" applyFont="1" applyFill="1" applyAlignment="1">
      <alignment horizont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0" fillId="6" borderId="0" xfId="0" applyFill="1" applyAlignment="1">
      <alignment/>
    </xf>
    <xf numFmtId="0" fontId="12" fillId="6" borderId="0" xfId="0" applyFont="1" applyFill="1" applyAlignment="1">
      <alignment/>
    </xf>
    <xf numFmtId="0" fontId="2" fillId="36" borderId="0" xfId="0" applyFont="1" applyFill="1" applyAlignment="1">
      <alignment/>
    </xf>
    <xf numFmtId="0" fontId="55" fillId="36" borderId="0" xfId="0" applyFont="1" applyFill="1" applyAlignment="1">
      <alignment horizontal="center" vertical="center" wrapText="1"/>
    </xf>
    <xf numFmtId="0" fontId="6" fillId="37" borderId="0" xfId="0" applyFont="1" applyFill="1" applyAlignment="1">
      <alignment horizontal="right"/>
    </xf>
    <xf numFmtId="0" fontId="56" fillId="37" borderId="0" xfId="0" applyFont="1" applyFill="1" applyAlignment="1">
      <alignment horizontal="right"/>
    </xf>
    <xf numFmtId="0" fontId="3" fillId="6" borderId="0" xfId="0" applyFont="1" applyFill="1" applyAlignment="1">
      <alignment horizontal="left" wrapText="1"/>
    </xf>
    <xf numFmtId="0" fontId="53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255"/>
          <c:w val="0.5885"/>
          <c:h val="0.948"/>
        </c:manualLayout>
      </c:layout>
      <c:lineChart>
        <c:grouping val="standard"/>
        <c:varyColors val="0"/>
        <c:ser>
          <c:idx val="0"/>
          <c:order val="0"/>
          <c:tx>
            <c:strRef>
              <c:f>'3 way interactions'!$B$73</c:f>
              <c:strCache>
                <c:ptCount val="1"/>
                <c:pt idx="0">
                  <c:v>(1) High autonomy, Age 55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 way interactions'!$C$72:$D$72</c:f>
              <c:strCache/>
            </c:strRef>
          </c:cat>
          <c:val>
            <c:numRef>
              <c:f>'3 way interactions'!$C$73:$D$73</c:f>
              <c:numCache/>
            </c:numRef>
          </c:val>
          <c:smooth val="0"/>
        </c:ser>
        <c:ser>
          <c:idx val="1"/>
          <c:order val="1"/>
          <c:tx>
            <c:strRef>
              <c:f>'3 way interactions'!$B$74</c:f>
              <c:strCache>
                <c:ptCount val="1"/>
                <c:pt idx="0">
                  <c:v>(2) High autonomy, Age 25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 way interactions'!$C$72:$D$72</c:f>
              <c:strCache/>
            </c:strRef>
          </c:cat>
          <c:val>
            <c:numRef>
              <c:f>'3 way interactions'!$C$74:$D$74</c:f>
              <c:numCache/>
            </c:numRef>
          </c:val>
          <c:smooth val="0"/>
        </c:ser>
        <c:ser>
          <c:idx val="2"/>
          <c:order val="2"/>
          <c:tx>
            <c:strRef>
              <c:f>'3 way interactions'!$B$75</c:f>
              <c:strCache>
                <c:ptCount val="1"/>
                <c:pt idx="0">
                  <c:v>(3) Low autonomy, Age 55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 way interactions'!$C$72:$D$72</c:f>
              <c:strCache/>
            </c:strRef>
          </c:cat>
          <c:val>
            <c:numRef>
              <c:f>'3 way interactions'!$C$75:$D$75</c:f>
              <c:numCache/>
            </c:numRef>
          </c:val>
          <c:smooth val="0"/>
        </c:ser>
        <c:ser>
          <c:idx val="3"/>
          <c:order val="3"/>
          <c:tx>
            <c:strRef>
              <c:f>'3 way interactions'!$B$76</c:f>
              <c:strCache>
                <c:ptCount val="1"/>
                <c:pt idx="0">
                  <c:v>(4) Low autonomy, Age 25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 way interactions'!$C$72:$D$72</c:f>
              <c:strCache/>
            </c:strRef>
          </c:cat>
          <c:val>
            <c:numRef>
              <c:f>'3 way interactions'!$C$76:$D$76</c:f>
              <c:numCache/>
            </c:numRef>
          </c:val>
          <c:smooth val="0"/>
        </c:ser>
        <c:marker val="1"/>
        <c:axId val="43812848"/>
        <c:axId val="58771313"/>
      </c:lineChart>
      <c:catAx>
        <c:axId val="438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771313"/>
        <c:crosses val="autoZero"/>
        <c:auto val="1"/>
        <c:lblOffset val="100"/>
        <c:tickLblSkip val="1"/>
        <c:noMultiLvlLbl val="0"/>
      </c:catAx>
      <c:valAx>
        <c:axId val="58771313"/>
        <c:scaling>
          <c:orientation val="minMax"/>
          <c:max val="5"/>
          <c:min val="1"/>
        </c:scaling>
        <c:axPos val="l"/>
        <c:title>
          <c:tx>
            <c:strRef>
              <c:f>'3 way interactions'!$B$15</c:f>
            </c:strRef>
          </c:tx>
          <c:layout>
            <c:manualLayout>
              <c:xMode val="factor"/>
              <c:yMode val="factor"/>
              <c:x val="-0.01625"/>
              <c:y val="-0.008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812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75"/>
          <c:y val="0.3375"/>
          <c:w val="0.3165"/>
          <c:h val="0.2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171450</xdr:rowOff>
    </xdr:from>
    <xdr:to>
      <xdr:col>8</xdr:col>
      <xdr:colOff>85725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4962525" y="1724025"/>
        <a:ext cx="63531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6.8515625" style="0" bestFit="1" customWidth="1"/>
    <col min="2" max="2" width="18.421875" style="0" customWidth="1"/>
    <col min="4" max="4" width="15.421875" style="0" customWidth="1"/>
    <col min="5" max="5" width="17.28125" style="0" customWidth="1"/>
    <col min="6" max="6" width="18.28125" style="0" customWidth="1"/>
    <col min="7" max="7" width="15.28125" style="0" customWidth="1"/>
    <col min="8" max="8" width="27.7109375" style="0" customWidth="1"/>
  </cols>
  <sheetData>
    <row r="1" s="27" customFormat="1" ht="15">
      <c r="A1" s="28" t="s">
        <v>93</v>
      </c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3.5" customHeight="1">
      <c r="A3" s="33" t="s">
        <v>86</v>
      </c>
      <c r="B3" s="33"/>
      <c r="C3" s="33"/>
      <c r="D3" s="33"/>
      <c r="E3" s="33"/>
      <c r="F3" s="33"/>
      <c r="G3" s="33"/>
      <c r="H3" s="33"/>
      <c r="I3" s="4"/>
    </row>
    <row r="4" spans="1:9" ht="13.5" customHeight="1">
      <c r="A4" s="33" t="s">
        <v>95</v>
      </c>
      <c r="B4" s="33"/>
      <c r="C4" s="33"/>
      <c r="D4" s="33"/>
      <c r="E4" s="33"/>
      <c r="F4" s="33"/>
      <c r="G4" s="33"/>
      <c r="H4" s="33"/>
      <c r="I4" s="4"/>
    </row>
    <row r="5" spans="1:9" ht="13.5" customHeight="1">
      <c r="A5" s="33" t="s">
        <v>96</v>
      </c>
      <c r="B5" s="33"/>
      <c r="C5" s="33"/>
      <c r="D5" s="33"/>
      <c r="E5" s="33"/>
      <c r="F5" s="33"/>
      <c r="G5" s="33"/>
      <c r="H5" s="33"/>
      <c r="I5" s="4"/>
    </row>
    <row r="6" spans="1:9" ht="13.5" customHeight="1">
      <c r="A6" s="33" t="s">
        <v>97</v>
      </c>
      <c r="B6" s="33"/>
      <c r="C6" s="33"/>
      <c r="D6" s="33"/>
      <c r="E6" s="33"/>
      <c r="F6" s="33"/>
      <c r="G6" s="33"/>
      <c r="H6" s="33"/>
      <c r="I6" s="4"/>
    </row>
    <row r="7" spans="1:9" ht="13.5" customHeight="1">
      <c r="A7" s="33" t="s">
        <v>98</v>
      </c>
      <c r="B7" s="33"/>
      <c r="C7" s="33"/>
      <c r="D7" s="33"/>
      <c r="E7" s="33"/>
      <c r="F7" s="33"/>
      <c r="G7" s="33"/>
      <c r="H7" s="33"/>
      <c r="I7" s="4"/>
    </row>
    <row r="8" spans="1:9" ht="13.5" customHeight="1">
      <c r="A8" s="33" t="s">
        <v>87</v>
      </c>
      <c r="B8" s="33"/>
      <c r="C8" s="33"/>
      <c r="D8" s="33"/>
      <c r="E8" s="33"/>
      <c r="F8" s="33"/>
      <c r="G8" s="33"/>
      <c r="H8" s="33"/>
      <c r="I8" s="4"/>
    </row>
    <row r="9" spans="1:9" ht="13.5" customHeight="1">
      <c r="A9" s="33" t="s">
        <v>89</v>
      </c>
      <c r="B9" s="33"/>
      <c r="C9" s="33"/>
      <c r="D9" s="33"/>
      <c r="E9" s="33"/>
      <c r="F9" s="33"/>
      <c r="G9" s="33"/>
      <c r="H9" s="33"/>
      <c r="I9" s="4"/>
    </row>
    <row r="10" ht="41.25" customHeight="1">
      <c r="B10" s="30" t="s">
        <v>90</v>
      </c>
    </row>
    <row r="11" ht="12.75">
      <c r="A11" s="5" t="s">
        <v>10</v>
      </c>
    </row>
    <row r="12" spans="1:2" ht="12.75">
      <c r="A12" s="1" t="s">
        <v>0</v>
      </c>
      <c r="B12" s="6" t="s">
        <v>71</v>
      </c>
    </row>
    <row r="13" spans="1:2" ht="12.75" customHeight="1">
      <c r="A13" s="1" t="s">
        <v>1</v>
      </c>
      <c r="B13" s="6" t="s">
        <v>72</v>
      </c>
    </row>
    <row r="14" spans="1:2" ht="12.75">
      <c r="A14" s="1" t="s">
        <v>2</v>
      </c>
      <c r="B14" s="6" t="s">
        <v>73</v>
      </c>
    </row>
    <row r="15" spans="1:2" ht="12.75">
      <c r="A15" s="1" t="s">
        <v>85</v>
      </c>
      <c r="B15" s="6" t="s">
        <v>84</v>
      </c>
    </row>
    <row r="16" ht="12.75">
      <c r="A16" s="2"/>
    </row>
    <row r="17" spans="1:2" ht="12.75">
      <c r="A17" s="5" t="s">
        <v>11</v>
      </c>
      <c r="B17" s="3"/>
    </row>
    <row r="18" spans="1:2" ht="12.75">
      <c r="A18" s="1" t="s">
        <v>3</v>
      </c>
      <c r="B18" s="29">
        <v>-1.658677</v>
      </c>
    </row>
    <row r="19" spans="1:2" ht="12.75">
      <c r="A19" s="1" t="s">
        <v>4</v>
      </c>
      <c r="B19" s="7">
        <v>-2.412626</v>
      </c>
    </row>
    <row r="20" spans="1:2" ht="12.75">
      <c r="A20" s="1" t="s">
        <v>5</v>
      </c>
      <c r="B20" s="7">
        <v>-0.121514</v>
      </c>
    </row>
    <row r="21" spans="1:2" ht="12.75">
      <c r="A21" s="1" t="s">
        <v>9</v>
      </c>
      <c r="B21" s="7">
        <v>0.787619</v>
      </c>
    </row>
    <row r="22" spans="1:2" ht="12.75">
      <c r="A22" s="1" t="s">
        <v>8</v>
      </c>
      <c r="B22" s="7">
        <v>0.037802</v>
      </c>
    </row>
    <row r="23" spans="1:2" ht="12.75">
      <c r="A23" s="1" t="s">
        <v>7</v>
      </c>
      <c r="B23" s="7">
        <v>0.051915</v>
      </c>
    </row>
    <row r="24" spans="1:2" ht="12.75">
      <c r="A24" s="1" t="s">
        <v>6</v>
      </c>
      <c r="B24" s="7">
        <v>-0.01556</v>
      </c>
    </row>
    <row r="25" spans="1:2" ht="12.75">
      <c r="A25" s="2"/>
      <c r="B25" s="3"/>
    </row>
    <row r="26" spans="1:2" ht="12.75">
      <c r="A26" s="1" t="s">
        <v>12</v>
      </c>
      <c r="B26" s="7">
        <v>7.853</v>
      </c>
    </row>
    <row r="28" ht="12.75">
      <c r="A28" s="5" t="s">
        <v>46</v>
      </c>
    </row>
    <row r="29" spans="1:2" ht="12.75">
      <c r="A29" s="1" t="s">
        <v>36</v>
      </c>
      <c r="B29" s="7">
        <v>0</v>
      </c>
    </row>
    <row r="30" spans="1:2" ht="12.75">
      <c r="A30" s="1" t="s">
        <v>37</v>
      </c>
      <c r="B30" s="7">
        <v>1</v>
      </c>
    </row>
    <row r="31" spans="1:2" ht="12.75">
      <c r="A31" s="1" t="s">
        <v>19</v>
      </c>
      <c r="B31" s="7">
        <v>0</v>
      </c>
    </row>
    <row r="32" spans="1:2" ht="12.75">
      <c r="A32" s="1" t="s">
        <v>22</v>
      </c>
      <c r="B32" s="7">
        <v>0.5</v>
      </c>
    </row>
    <row r="33" spans="1:2" ht="12.75">
      <c r="A33" s="1" t="s">
        <v>20</v>
      </c>
      <c r="B33" s="7">
        <v>0</v>
      </c>
    </row>
    <row r="34" spans="1:2" ht="12.75">
      <c r="A34" s="1" t="s">
        <v>21</v>
      </c>
      <c r="B34" s="7">
        <v>0.5</v>
      </c>
    </row>
    <row r="35" spans="1:5" ht="12.75">
      <c r="A35" s="1"/>
      <c r="B35" s="19"/>
      <c r="E35" s="5" t="s">
        <v>51</v>
      </c>
    </row>
    <row r="36" spans="1:6" ht="12.75">
      <c r="A36" s="5" t="s">
        <v>63</v>
      </c>
      <c r="B36" s="19"/>
      <c r="E36" s="1" t="s">
        <v>52</v>
      </c>
      <c r="F36" s="6"/>
    </row>
    <row r="37" spans="1:6" ht="12.75">
      <c r="A37" s="12" t="s">
        <v>64</v>
      </c>
      <c r="B37" s="7">
        <v>2</v>
      </c>
      <c r="E37" s="1" t="s">
        <v>53</v>
      </c>
      <c r="F37" s="6"/>
    </row>
    <row r="38" spans="1:6" ht="12.75">
      <c r="A38" s="12" t="s">
        <v>65</v>
      </c>
      <c r="B38" s="7">
        <v>4.5</v>
      </c>
      <c r="E38" s="1" t="s">
        <v>54</v>
      </c>
      <c r="F38" s="6"/>
    </row>
    <row r="39" spans="1:6" ht="12.75">
      <c r="A39" s="12" t="s">
        <v>48</v>
      </c>
      <c r="B39" s="7">
        <v>2</v>
      </c>
      <c r="E39" s="1" t="s">
        <v>55</v>
      </c>
      <c r="F39" s="6"/>
    </row>
    <row r="40" spans="1:6" ht="12.75">
      <c r="A40" s="12" t="s">
        <v>66</v>
      </c>
      <c r="B40" s="7">
        <v>4.5</v>
      </c>
      <c r="E40" s="1" t="s">
        <v>56</v>
      </c>
      <c r="F40" s="6" t="s">
        <v>74</v>
      </c>
    </row>
    <row r="41" spans="1:6" ht="12.75">
      <c r="A41" s="12" t="s">
        <v>49</v>
      </c>
      <c r="B41" s="7">
        <v>25</v>
      </c>
      <c r="E41" s="1" t="s">
        <v>57</v>
      </c>
      <c r="F41" s="6" t="s">
        <v>75</v>
      </c>
    </row>
    <row r="42" spans="1:6" ht="12.75">
      <c r="A42" s="12" t="s">
        <v>50</v>
      </c>
      <c r="B42" s="7">
        <v>55</v>
      </c>
      <c r="F42" s="15" t="s">
        <v>88</v>
      </c>
    </row>
    <row r="43" spans="1:2" ht="25.5">
      <c r="A43" s="14" t="s">
        <v>47</v>
      </c>
      <c r="B43" s="19"/>
    </row>
    <row r="45" spans="1:2" ht="12.75">
      <c r="A45" s="32" t="s">
        <v>92</v>
      </c>
      <c r="B45" s="3"/>
    </row>
    <row r="46" spans="1:4" ht="15.75">
      <c r="A46" s="1" t="s">
        <v>13</v>
      </c>
      <c r="B46" s="7">
        <v>424</v>
      </c>
      <c r="D46" s="9" t="s">
        <v>99</v>
      </c>
    </row>
    <row r="47" spans="1:2" ht="12.75">
      <c r="A47" s="1" t="s">
        <v>14</v>
      </c>
      <c r="B47" s="7">
        <v>0</v>
      </c>
    </row>
    <row r="48" spans="1:8" ht="13.5" thickBot="1">
      <c r="A48" s="1"/>
      <c r="B48" s="3"/>
      <c r="D48" s="17" t="s">
        <v>29</v>
      </c>
      <c r="E48" s="17" t="s">
        <v>67</v>
      </c>
      <c r="F48" s="17" t="s">
        <v>68</v>
      </c>
      <c r="G48" s="17" t="s">
        <v>69</v>
      </c>
      <c r="H48" s="17" t="s">
        <v>70</v>
      </c>
    </row>
    <row r="49" spans="1:8" ht="12.75">
      <c r="A49" s="1" t="s">
        <v>23</v>
      </c>
      <c r="B49" s="7">
        <v>0.0403457127</v>
      </c>
      <c r="D49" s="18" t="s">
        <v>30</v>
      </c>
      <c r="E49" s="8">
        <f>(B22*(I71-I70)+B24*I69*(I71-I70))</f>
        <v>-0.96654</v>
      </c>
      <c r="F49" s="8">
        <f>(B22*(I71-I70)+B24*I69*(I71-I70))/(SQRT(B50*(I71-I70)*(I71-I70)+I69*I69*(I71-I70)*(I71-I70)*B51+2*I69*(I71-I70)*(I71-I70)*B54))</f>
        <v>-4.597412006976667</v>
      </c>
      <c r="G49" s="8">
        <f>TDIST(ABS(F49),B46-B47-8,2)</f>
        <v>5.6829835341386324E-06</v>
      </c>
      <c r="H49" s="8" t="str">
        <f aca="true" t="shared" si="0" ref="H49:H54">CONCATENATE("(",FIXED(E49-1.96*(E49/F49),3),", ",FIXED(E49+1.96*(E49/F49),3),")")</f>
        <v>(-1.379, -0.554)</v>
      </c>
    </row>
    <row r="50" spans="1:8" ht="12.75">
      <c r="A50" s="1" t="s">
        <v>24</v>
      </c>
      <c r="B50" s="7">
        <v>0.000250888401</v>
      </c>
      <c r="D50" s="18" t="s">
        <v>33</v>
      </c>
      <c r="E50" s="8">
        <f>(B21*(I69-I68)+B24*I71*(I69-I68))</f>
        <v>-0.17045250000000012</v>
      </c>
      <c r="F50" s="8">
        <f>(B21*(I69-I68)+B24*I71*(I69-I68))/(SQRT(B49*(I69-I68)*(I69-I68)+I71*I71*(I69-I68)*(I69-I68)*B51+2*I71*(I69-I68)*(I69-I68)*B53))</f>
        <v>-0.7557523182641719</v>
      </c>
      <c r="G50" s="8">
        <f>TDIST(ABS(F50),B46-B47-8,2)</f>
        <v>0.45022542099960083</v>
      </c>
      <c r="H50" s="8" t="str">
        <f t="shared" si="0"/>
        <v>(-0.613, 0.272)</v>
      </c>
    </row>
    <row r="51" spans="1:8" ht="12.75">
      <c r="A51" s="1" t="s">
        <v>25</v>
      </c>
      <c r="B51" s="20">
        <v>2.24187068E-05</v>
      </c>
      <c r="D51" s="18" t="s">
        <v>34</v>
      </c>
      <c r="E51" s="8">
        <f>(B21*(I69-I68)+B22*(I71-I70)+B24*(I69*I71-I68*I70))</f>
        <v>0.03000750000000041</v>
      </c>
      <c r="F51" s="8">
        <f>(B21*(I69-I68)+B22*(I71-I70)+B24*(I69*I71-I68*I70))/(SQRT(((I69-I68)*(I69-I68)*B49)+((I71-I70)*(I71-I70)*B50)+((I69*I71-I68*I70)*(I69*I71-I68*I70)*B51)+(2*(I69-I68)*(I71-I70)*B52)+(2*(I69-I68)*(I69*I71-I68*I70)*B53)+(2*(I71-I70)*(I69*I71-I68*I70)*B54)))</f>
        <v>0.16051507595815487</v>
      </c>
      <c r="G51" s="8">
        <f>TDIST(ABS(F51),B46-B47-8,2)</f>
        <v>0.8725532619409421</v>
      </c>
      <c r="H51" s="8" t="str">
        <f t="shared" si="0"/>
        <v>(-0.336, 0.396)</v>
      </c>
    </row>
    <row r="52" spans="1:8" ht="12.75">
      <c r="A52" s="1" t="s">
        <v>26</v>
      </c>
      <c r="B52" s="7">
        <v>0.00295912747</v>
      </c>
      <c r="D52" s="18" t="s">
        <v>35</v>
      </c>
      <c r="E52" s="8">
        <f>(B21*(I69-I68)+B22*(I70-I71)+B24*(I69*I70-I68*I71))</f>
        <v>0.7960874999999997</v>
      </c>
      <c r="F52" s="8">
        <f>(B21*(I69-I68)+B22*(I70-I71)+B24*(I69*I70-I68*I71))/(SQRT(((I69-I68)*(I69-I68)*B49)+((I70-I71)*(I70-I71)*B50)+((I69*I70-I68*I71)*(I69*I70-I68*I71)*B51)+(2*(I69-I68)*(I70-I71)*B52)+(2*(I69-I68)*(I69*I70-I68*I71)*B53)+(2*(I70-I71)*(I69*I70-I68*I71)*B54)))</f>
        <v>4.330513087249531</v>
      </c>
      <c r="G52" s="8">
        <f>TDIST(ABS(F52),B46-B47-8,2)</f>
        <v>1.8664054575379022E-05</v>
      </c>
      <c r="H52" s="8" t="str">
        <f t="shared" si="0"/>
        <v>(0.436, 1.156)</v>
      </c>
    </row>
    <row r="53" spans="1:8" ht="12.75">
      <c r="A53" s="1" t="s">
        <v>27</v>
      </c>
      <c r="B53" s="7">
        <v>-0.000909303295</v>
      </c>
      <c r="D53" s="18" t="s">
        <v>31</v>
      </c>
      <c r="E53" s="8">
        <f>(B21*(I69-I68)+B24*I70*(I69-I68))</f>
        <v>0.9965474999999999</v>
      </c>
      <c r="F53" s="8">
        <f>(B21*(I69-I68)+B24*I70*(I69-I68))/(SQRT(B49*(I69-I68)*(I69-I68)+I70*I70*(I69-I68)*(I69-I68)*B51+2*I70*(I69-I68)*(I69-I68)*B53))</f>
        <v>4.227196290053569</v>
      </c>
      <c r="G53" s="8">
        <f>TDIST(ABS(F53),B46-B47-8,2)</f>
        <v>2.9109380114830886E-05</v>
      </c>
      <c r="H53" s="8" t="str">
        <f t="shared" si="0"/>
        <v>(0.534, 1.459)</v>
      </c>
    </row>
    <row r="54" spans="1:8" ht="12.75">
      <c r="A54" s="1" t="s">
        <v>28</v>
      </c>
      <c r="B54" s="20">
        <v>-7.2861908E-05</v>
      </c>
      <c r="D54" s="18" t="s">
        <v>32</v>
      </c>
      <c r="E54" s="8">
        <f>(B22*(I71-I70)+B24*I68*(I71-I70))</f>
        <v>0.20046000000000008</v>
      </c>
      <c r="F54" s="8">
        <f>(B22*(I71-I70)+B24*I68*(I71-I70))/(SQRT(B50*(I71-I70)*(I71-I70)+I68*I68*(I71-I70)*(I71-I70)*B51+2*I68*(I71-I70)*(I71-I70)*B54))</f>
        <v>0.953447449220126</v>
      </c>
      <c r="G54" s="8">
        <f>TDIST(ABS(F54),B46-B47-8,2)</f>
        <v>0.3409170796152371</v>
      </c>
      <c r="H54" s="8" t="str">
        <f t="shared" si="0"/>
        <v>(-0.212, 0.613)</v>
      </c>
    </row>
    <row r="56" ht="12.75">
      <c r="A56" s="31" t="s">
        <v>94</v>
      </c>
    </row>
    <row r="57" spans="1:8" ht="13.5" thickBot="1">
      <c r="A57" s="13" t="s">
        <v>45</v>
      </c>
      <c r="E57" s="22" t="s">
        <v>80</v>
      </c>
      <c r="F57" s="22" t="s">
        <v>81</v>
      </c>
      <c r="G57" s="22" t="s">
        <v>82</v>
      </c>
      <c r="H57" s="22" t="s">
        <v>83</v>
      </c>
    </row>
    <row r="58" spans="5:8" ht="12.75">
      <c r="E58" s="21" t="str">
        <f aca="true" t="shared" si="1" ref="E58:H59">CONCATENATE($B13," = ",E79)</f>
        <v>autonomy = 4.5</v>
      </c>
      <c r="F58" s="21" t="str">
        <f t="shared" si="1"/>
        <v>autonomy = 4.5</v>
      </c>
      <c r="G58" s="21" t="str">
        <f t="shared" si="1"/>
        <v>autonomy = 2</v>
      </c>
      <c r="H58" s="21" t="str">
        <f t="shared" si="1"/>
        <v>autonomy = 2</v>
      </c>
    </row>
    <row r="59" spans="1:8" ht="12.75">
      <c r="A59" s="1" t="s">
        <v>41</v>
      </c>
      <c r="B59" s="7">
        <v>0.45445103</v>
      </c>
      <c r="E59" s="21" t="str">
        <f t="shared" si="1"/>
        <v>age = 55</v>
      </c>
      <c r="F59" s="21" t="str">
        <f t="shared" si="1"/>
        <v>age = 25</v>
      </c>
      <c r="G59" s="21" t="str">
        <f t="shared" si="1"/>
        <v>age = 55</v>
      </c>
      <c r="H59" s="21" t="str">
        <f t="shared" si="1"/>
        <v>age = 25</v>
      </c>
    </row>
    <row r="60" spans="1:8" ht="12.75">
      <c r="A60" s="1" t="s">
        <v>42</v>
      </c>
      <c r="B60" s="7">
        <v>-0.131510277</v>
      </c>
      <c r="D60" s="12" t="s">
        <v>40</v>
      </c>
      <c r="E60" s="23">
        <f>$B18+E79*$B21+E80*$B22+E79*E80*$B24</f>
        <v>0.11361850000000029</v>
      </c>
      <c r="F60" s="23">
        <f>$B18+F79*$B21+F80*$B22+F79*F80*$B24</f>
        <v>1.0801585000000002</v>
      </c>
      <c r="G60" s="23">
        <f>$B18+G79*$B21+G80*$B22+G79*G80*$B24</f>
        <v>0.28407099999999996</v>
      </c>
      <c r="H60" s="23">
        <f>$B18+H79*$B21+H80*$B22+H79*H80*$B24</f>
        <v>0.0836110000000001</v>
      </c>
    </row>
    <row r="61" spans="1:8" ht="12.75">
      <c r="A61" s="1" t="s">
        <v>43</v>
      </c>
      <c r="B61" s="7">
        <v>-0.0102042481</v>
      </c>
      <c r="D61" s="12" t="s">
        <v>39</v>
      </c>
      <c r="E61" s="23">
        <f>E60/SQRT($B59+E79*E79*$B49+E80*E80*$B50+E79*E79*E80*E80*$B51+2*(E79*$B60+E80*$B61+E79*E80*$B62+E79*E80*$B52+E79*E79*E80*$B53+E79*E80*E80*$B54))</f>
        <v>0.8430945505331842</v>
      </c>
      <c r="F61" s="23">
        <f>F60/SQRT($B59+F79*F79*$B49+F80*F80*$B50+F79*F79*F80*F80*$B51+2*(F79*$B60+F80*$B61+F79*F80*$B62+F79*F80*$B52+F79*F79*F80*$B53+F79*F80*F80*$B54))</f>
        <v>7.765944162582069</v>
      </c>
      <c r="G61" s="23">
        <f>G60/SQRT($B59+G79*G79*$B49+G80*G80*$B50+G79*G79*G80*G80*$B51+2*(G79*$B60+G80*$B61+G79*G80*$B62+G79*G80*$B52+G79*G79*G80*$B53+G79*G80*G80*$B54))</f>
        <v>2.1239155104993688</v>
      </c>
      <c r="H61" s="23">
        <f>H60/SQRT($B59+H79*H79*$B49+H80*H80*$B50+H79*H79*H80*H80*$B51+2*(H79*$B60+H80*$B61+H79*H80*$B62+H79*H80*$B52+H79*H79*H80*$B53+H79*H80*H80*$B54))</f>
        <v>0.5872332775369175</v>
      </c>
    </row>
    <row r="62" spans="1:8" ht="12.75">
      <c r="A62" s="1" t="s">
        <v>44</v>
      </c>
      <c r="B62" s="7">
        <v>0.00295942713</v>
      </c>
      <c r="D62" s="12" t="s">
        <v>38</v>
      </c>
      <c r="E62" s="23">
        <f>2*TDIST(ABS(E61),($B46-$B47-8),1)</f>
        <v>0.3996600563434496</v>
      </c>
      <c r="F62" s="23">
        <f>2*TDIST(ABS(F61),($B46-$B47-8),1)</f>
        <v>6.373315301053197E-14</v>
      </c>
      <c r="G62" s="23">
        <f>2*TDIST(ABS(G61),($B46-$B47-8),1)</f>
        <v>0.03426665167549529</v>
      </c>
      <c r="H62" s="23">
        <f>2*TDIST(ABS(H61),($B46-$B47-8),1)</f>
        <v>0.557365620299937</v>
      </c>
    </row>
    <row r="65" s="11" customFormat="1" ht="12.75">
      <c r="A65" s="10" t="s">
        <v>91</v>
      </c>
    </row>
    <row r="66" spans="1:16" s="16" customFormat="1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1:16" s="16" customFormat="1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4"/>
      <c r="L67" s="24" t="s">
        <v>58</v>
      </c>
      <c r="M67" s="24" t="s">
        <v>59</v>
      </c>
      <c r="N67" s="24"/>
      <c r="O67" s="24"/>
      <c r="P67" s="24"/>
    </row>
    <row r="68" spans="1:16" s="16" customFormat="1" ht="12.75">
      <c r="A68" s="25"/>
      <c r="B68" s="25"/>
      <c r="C68" s="34" t="str">
        <f>IF(F40="",CONCATENATE("Low ",B14),F40)</f>
        <v>Age 25</v>
      </c>
      <c r="D68" s="34"/>
      <c r="E68" s="34" t="str">
        <f>IF(F41="",CONCATENATE("High ",B14),F41)</f>
        <v>Age 55</v>
      </c>
      <c r="F68" s="34"/>
      <c r="G68" s="25"/>
      <c r="H68" s="26" t="s">
        <v>15</v>
      </c>
      <c r="I68" s="25">
        <f>IF(B39="",B31-B32,B39)</f>
        <v>2</v>
      </c>
      <c r="J68" s="25"/>
      <c r="K68" s="24" t="s">
        <v>60</v>
      </c>
      <c r="L68" s="24">
        <f>IF(B37="",B29-B30,B37)</f>
        <v>2</v>
      </c>
      <c r="M68" s="24">
        <f>IF(B38="",B29+B30,B38)</f>
        <v>4.5</v>
      </c>
      <c r="N68" s="24"/>
      <c r="O68" s="24"/>
      <c r="P68" s="24"/>
    </row>
    <row r="69" spans="1:16" s="16" customFormat="1" ht="12.75">
      <c r="A69" s="25"/>
      <c r="B69" s="25"/>
      <c r="C69" s="25" t="str">
        <f>IF(F38="",CONCATENATE("Low ",B13),F38)</f>
        <v>Low autonomy</v>
      </c>
      <c r="D69" s="25" t="str">
        <f>IF(F39="",CONCATENATE("High ",B13),F39)</f>
        <v>High autonomy</v>
      </c>
      <c r="E69" s="25" t="str">
        <f>IF(F38="",CONCATENATE("Low ",B13),F38)</f>
        <v>Low autonomy</v>
      </c>
      <c r="F69" s="25" t="str">
        <f>IF(F39="",CONCATENATE("High ",B13),F39)</f>
        <v>High autonomy</v>
      </c>
      <c r="G69" s="25"/>
      <c r="H69" s="26" t="s">
        <v>16</v>
      </c>
      <c r="I69" s="25">
        <f>IF(B40="",B31+B32,B40)</f>
        <v>4.5</v>
      </c>
      <c r="J69" s="25"/>
      <c r="K69" s="24" t="s">
        <v>61</v>
      </c>
      <c r="L69" s="24">
        <f>IF(B39="",B31-B32,B39)</f>
        <v>2</v>
      </c>
      <c r="M69" s="24">
        <f>IF(B40="",B31+B32,B40)</f>
        <v>4.5</v>
      </c>
      <c r="N69" s="24"/>
      <c r="O69" s="24"/>
      <c r="P69" s="24"/>
    </row>
    <row r="70" spans="1:16" s="16" customFormat="1" ht="12.75">
      <c r="A70" s="25"/>
      <c r="B70" s="25" t="str">
        <f>CONCATENATE("Low ",B12)</f>
        <v>Low training</v>
      </c>
      <c r="C70" s="25"/>
      <c r="D70" s="25"/>
      <c r="E70" s="25"/>
      <c r="F70" s="25"/>
      <c r="G70" s="25"/>
      <c r="H70" s="26" t="s">
        <v>17</v>
      </c>
      <c r="I70" s="25">
        <f>IF(B41="",B33-B34,B41)</f>
        <v>25</v>
      </c>
      <c r="J70" s="25"/>
      <c r="K70" s="24" t="s">
        <v>62</v>
      </c>
      <c r="L70" s="24">
        <f>IF(B41="",B33-B34,B41)</f>
        <v>25</v>
      </c>
      <c r="M70" s="24">
        <f>IF(B42="",B33+B34,B42)</f>
        <v>55</v>
      </c>
      <c r="N70" s="24"/>
      <c r="O70" s="24"/>
      <c r="P70" s="24"/>
    </row>
    <row r="71" spans="1:16" s="16" customFormat="1" ht="12.75">
      <c r="A71" s="25"/>
      <c r="B71" s="25" t="str">
        <f>CONCATENATE("High ",B12)</f>
        <v>High training</v>
      </c>
      <c r="C71" s="25"/>
      <c r="D71" s="25"/>
      <c r="E71" s="25"/>
      <c r="F71" s="25"/>
      <c r="G71" s="25"/>
      <c r="H71" s="26" t="s">
        <v>18</v>
      </c>
      <c r="I71" s="25">
        <f>IF(B42="",B33+B34,B42)</f>
        <v>55</v>
      </c>
      <c r="J71" s="25"/>
      <c r="K71" s="24"/>
      <c r="L71" s="24"/>
      <c r="M71" s="24"/>
      <c r="N71" s="24"/>
      <c r="O71" s="24"/>
      <c r="P71" s="24"/>
    </row>
    <row r="72" spans="1:16" s="16" customFormat="1" ht="12.75">
      <c r="A72" s="25"/>
      <c r="B72" s="25"/>
      <c r="C72" s="25" t="str">
        <f>IF(F36="",CONCATENATE("Low ",B12),F36)</f>
        <v>Low training</v>
      </c>
      <c r="D72" s="25" t="str">
        <f>IF(F37="",CONCATENATE("High ",B12),F37)</f>
        <v>High training</v>
      </c>
      <c r="E72" s="25"/>
      <c r="F72" s="25"/>
      <c r="G72" s="25"/>
      <c r="H72" s="25"/>
      <c r="I72" s="25"/>
      <c r="J72" s="25"/>
      <c r="K72" s="24"/>
      <c r="L72" s="24"/>
      <c r="M72" s="24"/>
      <c r="N72" s="24"/>
      <c r="O72" s="24"/>
      <c r="P72" s="24"/>
    </row>
    <row r="73" spans="1:16" s="16" customFormat="1" ht="12.75">
      <c r="A73" s="25"/>
      <c r="B73" s="25" t="str">
        <f>CONCATENATE("(1) ",D69,", ",E68)</f>
        <v>(1) High autonomy, Age 55</v>
      </c>
      <c r="C73" s="25">
        <f aca="true" t="shared" si="2" ref="C73:D76">F73</f>
        <v>3.3891124999999995</v>
      </c>
      <c r="D73" s="25">
        <f t="shared" si="2"/>
        <v>3.673158749999997</v>
      </c>
      <c r="E73" s="25"/>
      <c r="F73" s="24">
        <f>L68*B18+M69*B19+M70*B20+L68*M69*B21+L68*M70*B22+M69*M70*B23+L68*M69*M70*B24+B26</f>
        <v>3.3891124999999995</v>
      </c>
      <c r="G73" s="24">
        <f>M68*B18+M69*B19+M70*B20+M68*M69*B21+M68*M70*B22+M69*M70*B23+M68*M69*M70*B24+B26</f>
        <v>3.673158749999997</v>
      </c>
      <c r="H73" s="25"/>
      <c r="I73" s="25"/>
      <c r="J73" s="25"/>
      <c r="K73" s="24"/>
      <c r="L73" s="24"/>
      <c r="M73" s="24"/>
      <c r="N73" s="24"/>
      <c r="O73" s="24"/>
      <c r="P73" s="24"/>
    </row>
    <row r="74" spans="1:16" s="16" customFormat="1" ht="12.75">
      <c r="A74" s="25"/>
      <c r="B74" s="25" t="str">
        <f>CONCATENATE("(2) ",D69,", ",C68)</f>
        <v>(2) High autonomy, Age 25</v>
      </c>
      <c r="C74" s="25">
        <f t="shared" si="2"/>
        <v>1.9590875000000008</v>
      </c>
      <c r="D74" s="25">
        <f t="shared" si="2"/>
        <v>4.659483749999999</v>
      </c>
      <c r="E74" s="25"/>
      <c r="F74" s="25">
        <f>L68*B18+M69*B19+L70*B20+L68*M69*B21+L68*L70*B22+M69*L70*B23+L68*M69*L70*B24+B26</f>
        <v>1.9590875000000008</v>
      </c>
      <c r="G74" s="25">
        <f>M68*B18+M69*B19+L70*B20+M68*M69*B21+M68*L70*B22+M69*L70*B23+M68*M69*L70*B24+B26</f>
        <v>4.659483749999999</v>
      </c>
      <c r="H74" s="25"/>
      <c r="I74" s="25"/>
      <c r="J74" s="25"/>
      <c r="K74" s="24"/>
      <c r="L74" s="24"/>
      <c r="M74" s="24"/>
      <c r="N74" s="24"/>
      <c r="O74" s="24"/>
      <c r="P74" s="24"/>
    </row>
    <row r="75" spans="1:16" s="16" customFormat="1" ht="12.75">
      <c r="A75" s="25"/>
      <c r="B75" s="25" t="str">
        <f>CONCATENATE("(3) ",C69,", ",E68)</f>
        <v>(3) Low autonomy, Age 55</v>
      </c>
      <c r="C75" s="25">
        <f t="shared" si="2"/>
        <v>2.623269999999998</v>
      </c>
      <c r="D75" s="25">
        <f t="shared" si="2"/>
        <v>3.3334474999999992</v>
      </c>
      <c r="E75" s="25"/>
      <c r="F75" s="25">
        <f>L68*B18+L69*B19+M70*B20+L68*L69*B21+L68*M70*B22+L69*M70*B23+L68*L69*M70*B24+B26</f>
        <v>2.623269999999998</v>
      </c>
      <c r="G75" s="25">
        <f>M68*B18+L69*B19+M70*B20+M68*L69*B21+M68*M70*B22+L69*M70*B23+M68*L69*M70*B24+B26</f>
        <v>3.3334474999999992</v>
      </c>
      <c r="H75" s="25"/>
      <c r="I75" s="25"/>
      <c r="J75" s="25"/>
      <c r="K75" s="24"/>
      <c r="L75" s="24"/>
      <c r="M75" s="24"/>
      <c r="N75" s="24"/>
      <c r="O75" s="24"/>
      <c r="P75" s="24"/>
    </row>
    <row r="76" spans="1:16" s="16" customFormat="1" ht="12.75">
      <c r="A76" s="25"/>
      <c r="B76" s="25" t="str">
        <f>CONCATENATE("(4) ",C69,", ",C68)</f>
        <v>(4) Low autonomy, Age 25</v>
      </c>
      <c r="C76" s="25">
        <f t="shared" si="2"/>
        <v>2.7528700000000006</v>
      </c>
      <c r="D76" s="25">
        <f t="shared" si="2"/>
        <v>2.9618975</v>
      </c>
      <c r="E76" s="25"/>
      <c r="F76" s="25">
        <f>L68*B18+L69*B19+L70*B20+L68*L69*B21+L68*L70*B22+L69*L70*B23+L68*L69*L70*B24+B26</f>
        <v>2.7528700000000006</v>
      </c>
      <c r="G76" s="25">
        <f>M68*B18+L69*B19+L70*B20+M68*L69*B21+M68*L70*B22+L69*L70*B23+M68*L69*L70*B24+B26</f>
        <v>2.9618975</v>
      </c>
      <c r="H76" s="25"/>
      <c r="I76" s="25"/>
      <c r="J76" s="25"/>
      <c r="K76" s="24"/>
      <c r="L76" s="24"/>
      <c r="M76" s="24"/>
      <c r="N76" s="24"/>
      <c r="O76" s="24"/>
      <c r="P76" s="24"/>
    </row>
    <row r="77" spans="1:16" s="16" customFormat="1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4"/>
      <c r="L77" s="24"/>
      <c r="M77" s="24"/>
      <c r="N77" s="24"/>
      <c r="O77" s="24"/>
      <c r="P77" s="24"/>
    </row>
    <row r="78" spans="1:16" s="16" customFormat="1" ht="12.75">
      <c r="A78" s="25"/>
      <c r="B78" s="25"/>
      <c r="C78" s="25"/>
      <c r="D78" s="25"/>
      <c r="E78" s="25" t="s">
        <v>76</v>
      </c>
      <c r="F78" s="25" t="s">
        <v>77</v>
      </c>
      <c r="G78" s="25" t="s">
        <v>78</v>
      </c>
      <c r="H78" s="25" t="s">
        <v>79</v>
      </c>
      <c r="I78" s="25"/>
      <c r="J78" s="25"/>
      <c r="K78" s="24"/>
      <c r="L78" s="24"/>
      <c r="M78" s="24"/>
      <c r="N78" s="24"/>
      <c r="O78" s="24"/>
      <c r="P78" s="24"/>
    </row>
    <row r="79" spans="1:16" s="16" customFormat="1" ht="12.75">
      <c r="A79" s="25"/>
      <c r="B79" s="25"/>
      <c r="C79" s="25"/>
      <c r="D79" s="25"/>
      <c r="E79" s="25">
        <f>I69</f>
        <v>4.5</v>
      </c>
      <c r="F79" s="25">
        <f>I69</f>
        <v>4.5</v>
      </c>
      <c r="G79" s="25">
        <f>I68</f>
        <v>2</v>
      </c>
      <c r="H79" s="25">
        <f>I68</f>
        <v>2</v>
      </c>
      <c r="I79" s="25"/>
      <c r="J79" s="25"/>
      <c r="K79" s="24"/>
      <c r="L79" s="24"/>
      <c r="M79" s="24"/>
      <c r="N79" s="24"/>
      <c r="O79" s="24"/>
      <c r="P79" s="24"/>
    </row>
    <row r="80" spans="1:16" s="16" customFormat="1" ht="12.75">
      <c r="A80" s="25"/>
      <c r="B80" s="25"/>
      <c r="C80" s="25"/>
      <c r="D80" s="25"/>
      <c r="E80" s="25">
        <f>I71</f>
        <v>55</v>
      </c>
      <c r="F80" s="25">
        <f>I70</f>
        <v>25</v>
      </c>
      <c r="G80" s="25">
        <f>I71</f>
        <v>55</v>
      </c>
      <c r="H80" s="25">
        <f>I70</f>
        <v>25</v>
      </c>
      <c r="I80" s="25"/>
      <c r="J80" s="25"/>
      <c r="K80" s="24"/>
      <c r="L80" s="24"/>
      <c r="M80" s="24"/>
      <c r="N80" s="24"/>
      <c r="O80" s="24"/>
      <c r="P80" s="24"/>
    </row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pans="1:19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1:19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</sheetData>
  <sheetProtection/>
  <mergeCells count="9">
    <mergeCell ref="A9:H9"/>
    <mergeCell ref="C68:D68"/>
    <mergeCell ref="E68:F68"/>
    <mergeCell ref="A5:H5"/>
    <mergeCell ref="A4:H4"/>
    <mergeCell ref="A3:H3"/>
    <mergeCell ref="A6:H6"/>
    <mergeCell ref="A7:H7"/>
    <mergeCell ref="A8:H8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Aston Business School</dc:creator>
  <cp:keywords/>
  <dc:description/>
  <cp:lastModifiedBy>Jeremy</cp:lastModifiedBy>
  <dcterms:created xsi:type="dcterms:W3CDTF">2002-06-17T16:53:18Z</dcterms:created>
  <dcterms:modified xsi:type="dcterms:W3CDTF">2020-03-24T16:55:14Z</dcterms:modified>
  <cp:category/>
  <cp:version/>
  <cp:contentType/>
  <cp:contentStatus/>
</cp:coreProperties>
</file>